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<sst xmlns="http://schemas.openxmlformats.org/spreadsheetml/2006/main" count="395" uniqueCount="342">
  <si>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</si>
  <si>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</si>
  <si>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</si>
  <si>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</si>
  <si>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</si>
  <si>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</si>
  <si>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</si>
  <si>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</si>
  <si>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</si>
  <si>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</si>
  <si>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</si>
  <si>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</si>
  <si>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</si>
  <si>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</si>
  <si>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</si>
  <si>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</si>
  <si>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</si>
  <si>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</si>
  <si>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</si>
  <si>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</si>
  <si>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</si>
  <si>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</si>
  <si>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</si>
  <si>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</si>
  <si>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</si>
  <si>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</si>
  <si>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</si>
  <si>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</si>
  <si>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</si>
  <si>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</si>
  <si>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</si>
  <si>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</si>
  <si>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</si>
  <si>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</si>
  <si>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</si>
  <si>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</si>
  <si>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</si>
  <si>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</si>
  <si>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</si>
  <si>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</si>
  <si>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</si>
  <si>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</si>
  <si>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</si>
  <si>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</si>
  <si>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</si>
  <si>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</si>
  <si>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</si>
  <si>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</si>
  <si>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</si>
  <si>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</si>
  <si>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</si>
  <si>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</si>
  <si>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</si>
  <si>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</si>
  <si>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</si>
  <si>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</si>
  <si>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</si>
  <si>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</si>
  <si>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</si>
  <si>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</si>
  <si>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</si>
  <si>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</si>
  <si>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</si>
  <si>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</si>
  <si>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</si>
  <si>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</si>
  <si>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</si>
  <si>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</si>
  <si>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</si>
  <si>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</si>
  <si>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</si>
  <si>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</si>
  <si>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</si>
  <si>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</si>
  <si>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</si>
  <si>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</si>
  <si>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</si>
  <si>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</si>
  <si>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</si>
  <si>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</si>
  <si>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</si>
  <si>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</si>
  <si>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</si>
  <si>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</si>
  <si>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</si>
  <si>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</si>
  <si>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</si>
  <si>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</si>
  <si>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</si>
  <si>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</si>
  <si>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</si>
  <si>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</si>
  <si>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</si>
  <si>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</si>
  <si>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</si>
  <si>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</si>
  <si>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</si>
  <si>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</si>
  <si>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</si>
  <si>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</si>
  <si>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</si>
  <si>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</si>
  <si>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</si>
  <si>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</si>
  <si>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</si>
  <si>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</si>
  <si>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</si>
  <si>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</si>
  <si>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</si>
  <si>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</si>
  <si>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</si>
  <si>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</si>
  <si>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</si>
  <si>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</si>
  <si>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</si>
  <si>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</si>
  <si>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</si>
  <si>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</si>
  <si>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</si>
  <si>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</si>
  <si>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</si>
  <si>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</si>
  <si>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</si>
  <si>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</si>
  <si>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</si>
  <si>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</si>
  <si>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</si>
  <si>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</si>
  <si>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</si>
  <si>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</si>
  <si>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</si>
  <si>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</si>
  <si>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</si>
  <si>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</si>
  <si>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</si>
  <si>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</si>
  <si>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</si>
  <si>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</si>
  <si>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</si>
  <si>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</si>
  <si>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</si>
  <si>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</si>
  <si>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</si>
  <si>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</si>
  <si>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</si>
  <si>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</si>
  <si>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</si>
  <si>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</si>
  <si>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</si>
  <si>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</si>
  <si>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</si>
  <si>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</si>
  <si>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</si>
  <si>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</si>
  <si>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</si>
  <si>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</si>
  <si>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</si>
  <si>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</si>
  <si>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</si>
  <si>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</si>
  <si>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</si>
  <si>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</si>
  <si>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</si>
  <si>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</si>
  <si>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</si>
  <si>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</si>
  <si>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</si>
  <si>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</si>
  <si>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</si>
  <si>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</si>
  <si>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</si>
  <si>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</si>
  <si>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</si>
  <si>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</si>
  <si>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</si>
  <si>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</si>
  <si>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</si>
  <si>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</si>
  <si>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</si>
  <si>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</si>
  <si>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</si>
  <si>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</si>
  <si>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</si>
  <si>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</si>
  <si>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</si>
  <si>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</si>
  <si>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</si>
  <si>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</si>
  <si>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</si>
  <si>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</si>
  <si>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</si>
  <si>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</si>
  <si>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</si>
  <si>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</si>
  <si>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</si>
  <si>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</si>
  <si>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</si>
  <si>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</si>
  <si>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</si>
  <si>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</si>
  <si>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</si>
  <si>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</si>
  <si>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</si>
  <si>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</si>
  <si>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</si>
  <si>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</si>
  <si>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</si>
  <si>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</si>
  <si>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</si>
  <si>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</si>
  <si>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</si>
  <si>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</si>
  <si>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</si>
  <si>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</si>
  <si>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</si>
  <si>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</si>
  <si>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</si>
  <si>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</si>
  <si>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</si>
  <si>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</si>
  <si>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</si>
  <si>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</si>
  <si>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</si>
  <si>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</si>
  <si>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</si>
  <si>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</si>
  <si>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</si>
  <si>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</si>
  <si>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</si>
  <si>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</si>
  <si>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</si>
  <si>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</si>
  <si>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</si>
  <si>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</si>
  <si>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</si>
  <si>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</si>
  <si>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</si>
  <si>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</si>
  <si>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</si>
  <si>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</si>
  <si>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</si>
  <si>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</si>
  <si>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</si>
  <si>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</si>
  <si>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</si>
  <si>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</si>
  <si>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</si>
  <si>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</si>
  <si>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</si>
  <si>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</si>
  <si>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</si>
  <si>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</si>
  <si>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</si>
  <si>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</si>
  <si>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</si>
  <si>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</si>
  <si>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</si>
  <si>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</si>
  <si>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</si>
  <si>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</si>
  <si>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</si>
  <si>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</si>
  <si>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</si>
  <si>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</si>
  <si>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</si>
  <si>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</si>
  <si>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</si>
  <si>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</si>
  <si>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</si>
  <si>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</si>
  <si>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</si>
  <si>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</si>
  <si>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</si>
  <si>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</si>
  <si>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</si>
  <si>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</si>
  <si>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</si>
  <si>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</si>
  <si>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</si>
  <si>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</si>
  <si>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</si>
  <si>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</si>
  <si>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</si>
  <si>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</si>
  <si>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</si>
  <si>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</si>
  <si>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</si>
  <si>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</si>
  <si>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</si>
  <si>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</si>
  <si>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</si>
  <si>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</si>
  <si>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</si>
  <si>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</si>
  <si>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</si>
  <si>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</si>
  <si>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</si>
  <si>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</si>
  <si>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</si>
  <si>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</si>
  <si>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</si>
  <si>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</si>
  <si>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</si>
  <si>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</si>
  <si>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</si>
  <si>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</si>
  <si>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</si>
  <si>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</si>
  <si>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</si>
  <si>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</si>
  <si>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</si>
  <si>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</si>
  <si>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</si>
  <si>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</si>
  <si>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</si>
  <si>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</si>
  <si>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</si>
  <si>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</si>
  <si>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</si>
  <si>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</si>
  <si>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</si>
  <si>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</si>
  <si>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</si>
  <si>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</si>
  <si>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</si>
  <si>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</si>
  <si>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</si>
  <si>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</si>
  <si>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</si>
  <si>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</si>
  <si>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</si>
  <si>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</si>
  <si>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</si>
  <si>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</si>
  <si>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</si>
  <si>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</si>
  <si>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</si>
  <si>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</si>
  <si>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</si>
  <si>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aruskovic@en.hr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</si>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</sst>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n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H31" sqref="H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/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/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98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19</v>
      </c>
      <c r="D24" s="152" t="s">
        <v>329</v>
      </c>
      <c r="E24" s="163"/>
      <c r="F24" s="163"/>
      <c r="G24" s="164"/>
      <c r="H24" s="51" t="s">
        <v>261</v>
      </c>
      <c r="I24" s="122">
        <v>18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 t="s">
        <v>332</v>
      </c>
      <c r="D44" s="151"/>
      <c r="E44" s="26"/>
      <c r="F44" s="152" t="s">
        <v>333</v>
      </c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n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17" sqref="A117:K11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182208177</v>
      </c>
      <c r="K8" s="53">
        <f>K9+K16+K26+K35+K39</f>
        <v>179684781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75572</v>
      </c>
      <c r="K9" s="53">
        <f>SUM(K10:K15)</f>
        <v>151967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25992</v>
      </c>
      <c r="K11" s="7">
        <v>52807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49580</v>
      </c>
      <c r="K13" s="7">
        <v>99160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148006933</v>
      </c>
      <c r="K16" s="53">
        <f>SUM(K17:K25)</f>
        <v>145407142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2858794</v>
      </c>
      <c r="K17" s="7">
        <v>2892684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16600132</v>
      </c>
      <c r="K18" s="7">
        <v>15497450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16223346</v>
      </c>
      <c r="K20" s="7">
        <v>15118801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51677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15364051</v>
      </c>
      <c r="K23" s="7">
        <v>15513355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120386</v>
      </c>
      <c r="K24" s="7">
        <v>120386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96788547</v>
      </c>
      <c r="K25" s="7">
        <v>96264466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31090000</v>
      </c>
      <c r="K33" s="7">
        <v>31090000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3035672</v>
      </c>
      <c r="K39" s="7">
        <v>3035672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83808945</v>
      </c>
      <c r="K40" s="53">
        <f>K41+K49+K56+K64</f>
        <v>103334836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583866</v>
      </c>
      <c r="K41" s="53">
        <f>SUM(K42:K48)</f>
        <v>583866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583866</v>
      </c>
      <c r="K42" s="7">
        <v>583866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674644</v>
      </c>
      <c r="K49" s="53">
        <f>SUM(K50:K55)</f>
        <v>8065812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650111</v>
      </c>
      <c r="K51" s="7">
        <v>714435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>
        <v>7338541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24533</v>
      </c>
      <c r="K55" s="7">
        <v>12836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75136480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75136480</v>
      </c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7413955</v>
      </c>
      <c r="K64" s="7">
        <v>94685158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125145</v>
      </c>
      <c r="K65" s="7">
        <v>103771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266142267</v>
      </c>
      <c r="K66" s="53">
        <f>K7+K8+K40+K65</f>
        <v>283123388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244581108</v>
      </c>
      <c r="K69" s="54">
        <f>K70+K71+K72+K78+K79+K82+K85</f>
        <v>271353322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128077553</v>
      </c>
      <c r="K70" s="7">
        <v>128077553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61353457</v>
      </c>
      <c r="K71" s="7">
        <v>61353457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2289896</v>
      </c>
      <c r="K73" s="7">
        <v>2289896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20864019</v>
      </c>
      <c r="K79" s="53">
        <f>K80-K81</f>
        <v>32845396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20864019</v>
      </c>
      <c r="K80" s="7">
        <v>32845396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31996183</v>
      </c>
      <c r="K82" s="53">
        <f>K83-K84</f>
        <v>46787020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31996183</v>
      </c>
      <c r="K83" s="7">
        <v>46787020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546888</v>
      </c>
      <c r="K86" s="53">
        <f>SUM(K87:K89)</f>
        <v>546888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546888</v>
      </c>
      <c r="K89" s="7">
        <v>546888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461352</v>
      </c>
      <c r="K90" s="53">
        <f>SUM(K91:K99)</f>
        <v>549912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461352</v>
      </c>
      <c r="K92" s="7">
        <v>549912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3529617</v>
      </c>
      <c r="K100" s="53">
        <f>SUM(K101:K112)</f>
        <v>1963761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14900</v>
      </c>
      <c r="K102" s="7">
        <v>14900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51840</v>
      </c>
      <c r="K104" s="7">
        <v>137832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709817</v>
      </c>
      <c r="K105" s="7">
        <v>927070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179756</v>
      </c>
      <c r="K108" s="7">
        <v>209156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2285713</v>
      </c>
      <c r="K109" s="7">
        <v>335711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287591</v>
      </c>
      <c r="K112" s="7">
        <v>339092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17023302</v>
      </c>
      <c r="K113" s="7">
        <v>8709505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266142267</v>
      </c>
      <c r="K114" s="53">
        <f>K69+K86+K90+K100+K113</f>
        <v>283123388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M61" sqref="M6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63085984</v>
      </c>
      <c r="K7" s="54">
        <f>SUM(K8:K9)</f>
        <v>9446169</v>
      </c>
      <c r="L7" s="54">
        <f>SUM(L8:L9)</f>
        <v>69328013</v>
      </c>
      <c r="M7" s="54">
        <f>SUM(M8:M9)</f>
        <v>10906563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62979026</v>
      </c>
      <c r="K8" s="7">
        <v>9446169</v>
      </c>
      <c r="L8" s="7">
        <v>69204528</v>
      </c>
      <c r="M8" s="7">
        <v>10906563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106958</v>
      </c>
      <c r="K9" s="7"/>
      <c r="L9" s="7">
        <v>123485</v>
      </c>
      <c r="M9" s="7"/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23601894</v>
      </c>
      <c r="K10" s="53">
        <f>K11+K12+K16+K20+K21+K22+K25+K26</f>
        <v>11647733</v>
      </c>
      <c r="L10" s="53">
        <f>L11+L12+L16+L20+L21+L22+L25+L26</f>
        <v>25531319</v>
      </c>
      <c r="M10" s="53">
        <f>M11+M12+M16+M20+M21+M22+M25+M26</f>
        <v>13945293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4044180</v>
      </c>
      <c r="K12" s="53">
        <f>SUM(K13:K15)</f>
        <v>1002803</v>
      </c>
      <c r="L12" s="53">
        <f>SUM(L13:L15)</f>
        <v>4763640</v>
      </c>
      <c r="M12" s="53">
        <f>SUM(M13:M15)</f>
        <v>1652326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382139</v>
      </c>
      <c r="K13" s="7">
        <v>67480</v>
      </c>
      <c r="L13" s="7">
        <v>466712</v>
      </c>
      <c r="M13" s="7">
        <v>111279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3662041</v>
      </c>
      <c r="K15" s="7">
        <v>935323</v>
      </c>
      <c r="L15" s="7">
        <v>4296928</v>
      </c>
      <c r="M15" s="7">
        <v>1541047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3675164</v>
      </c>
      <c r="K16" s="53">
        <f>SUM(K17:K19)</f>
        <v>804844</v>
      </c>
      <c r="L16" s="53">
        <f>SUM(L17:L19)</f>
        <v>4112209</v>
      </c>
      <c r="M16" s="53">
        <f>SUM(M17:M19)</f>
        <v>1183315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1979276</v>
      </c>
      <c r="K17" s="7">
        <v>447865</v>
      </c>
      <c r="L17" s="7">
        <v>2218360</v>
      </c>
      <c r="M17" s="7">
        <v>649105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1156529</v>
      </c>
      <c r="K18" s="7">
        <v>238862</v>
      </c>
      <c r="L18" s="7">
        <v>1290351</v>
      </c>
      <c r="M18" s="7">
        <v>360550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539359</v>
      </c>
      <c r="K19" s="7">
        <v>118117</v>
      </c>
      <c r="L19" s="7">
        <v>603498</v>
      </c>
      <c r="M19" s="7">
        <v>173660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5465109</v>
      </c>
      <c r="K20" s="7">
        <v>1368777</v>
      </c>
      <c r="L20" s="7">
        <v>5524311</v>
      </c>
      <c r="M20" s="7">
        <v>1395739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2492550</v>
      </c>
      <c r="K21" s="7">
        <v>546418</v>
      </c>
      <c r="L21" s="7">
        <v>2207749</v>
      </c>
      <c r="M21" s="7">
        <v>790503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7685203</v>
      </c>
      <c r="K25" s="7">
        <v>7685203</v>
      </c>
      <c r="L25" s="7">
        <v>8654905</v>
      </c>
      <c r="M25" s="7">
        <v>8654905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239688</v>
      </c>
      <c r="K26" s="7">
        <v>239688</v>
      </c>
      <c r="L26" s="7">
        <v>268505</v>
      </c>
      <c r="M26" s="7">
        <v>268505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93440</v>
      </c>
      <c r="K27" s="53">
        <f>SUM(K28:K32)</f>
        <v>88922</v>
      </c>
      <c r="L27" s="53">
        <f>SUM(L28:L32)</f>
        <v>4770385</v>
      </c>
      <c r="M27" s="53">
        <f>SUM(M28:M32)</f>
        <v>3952534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93440</v>
      </c>
      <c r="K29" s="7">
        <v>88922</v>
      </c>
      <c r="L29" s="7">
        <v>4770385</v>
      </c>
      <c r="M29" s="7">
        <v>3952534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486084</v>
      </c>
      <c r="K33" s="53">
        <f>SUM(K34:K37)</f>
        <v>229790</v>
      </c>
      <c r="L33" s="53">
        <f>SUM(L34:L37)</f>
        <v>1780059</v>
      </c>
      <c r="M33" s="53">
        <f>SUM(M34:M37)</f>
        <v>78897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486084</v>
      </c>
      <c r="K35" s="7">
        <v>229790</v>
      </c>
      <c r="L35" s="7">
        <v>1780059</v>
      </c>
      <c r="M35" s="7">
        <v>78897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63179424</v>
      </c>
      <c r="K42" s="53">
        <f>K7+K27+K38+K40</f>
        <v>9535091</v>
      </c>
      <c r="L42" s="53">
        <f>L7+L27+L38+L40</f>
        <v>74098398</v>
      </c>
      <c r="M42" s="53">
        <f>M7+M27+M38+M40</f>
        <v>14859097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24087978</v>
      </c>
      <c r="K43" s="53">
        <f>K10+K33+K39+K41</f>
        <v>11877523</v>
      </c>
      <c r="L43" s="53">
        <f>L10+L33+L39+L41</f>
        <v>27311378</v>
      </c>
      <c r="M43" s="53">
        <f>M10+M33+M39+M41</f>
        <v>14024190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39091446</v>
      </c>
      <c r="K44" s="53">
        <f>K42-K43</f>
        <v>-2342432</v>
      </c>
      <c r="L44" s="53">
        <f>L42-L43</f>
        <v>46787020</v>
      </c>
      <c r="M44" s="53">
        <f>M42-M43</f>
        <v>834907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39091446</v>
      </c>
      <c r="K45" s="53">
        <f>IF(K42&gt;K43,K42-K43,0)</f>
        <v>0</v>
      </c>
      <c r="L45" s="53">
        <f>IF(L42&gt;L43,L42-L43,0)</f>
        <v>46787020</v>
      </c>
      <c r="M45" s="53">
        <f>IF(M42&gt;M43,M42-M43,0)</f>
        <v>834907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2342432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7095263</v>
      </c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31996183</v>
      </c>
      <c r="K48" s="53">
        <f>K44-K47</f>
        <v>-2342432</v>
      </c>
      <c r="L48" s="53">
        <f>L44-L47</f>
        <v>46787020</v>
      </c>
      <c r="M48" s="53">
        <f>M44-M47</f>
        <v>834907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31996183</v>
      </c>
      <c r="K49" s="53">
        <f>IF(K48&gt;0,K48,0)</f>
        <v>0</v>
      </c>
      <c r="L49" s="53">
        <f>IF(L48&gt;0,L48,0)</f>
        <v>46787020</v>
      </c>
      <c r="M49" s="53">
        <f>IF(M48&gt;0,M48,0)</f>
        <v>834907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2342432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31996183</v>
      </c>
      <c r="K56" s="6">
        <v>-2342432</v>
      </c>
      <c r="L56" s="6">
        <v>46787020</v>
      </c>
      <c r="M56" s="6">
        <v>834907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31996183</v>
      </c>
      <c r="K67" s="61">
        <f>K56+K66</f>
        <v>-2342432</v>
      </c>
      <c r="L67" s="61">
        <f>L56+L66</f>
        <v>46787020</v>
      </c>
      <c r="M67" s="61">
        <f>M56+M66</f>
        <v>834907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A50" sqref="A50:H50"/>
    </sheetView>
  </sheetViews>
  <sheetFormatPr defaultColWidth="9.140625" defaultRowHeight="12.75"/>
  <cols>
    <col min="1" max="10" width="9.140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39091446</v>
      </c>
      <c r="K7" s="7">
        <v>46787020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5465109</v>
      </c>
      <c r="K8" s="7">
        <v>5524311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163201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877336</v>
      </c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45597092</v>
      </c>
      <c r="K13" s="53">
        <f>SUM(K7:K12)</f>
        <v>52311331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214355</v>
      </c>
      <c r="K14" s="7">
        <v>1565856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3630712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21631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16864843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235986</v>
      </c>
      <c r="K18" s="53">
        <f>SUM(K14:K17)</f>
        <v>22061411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45361106</v>
      </c>
      <c r="K19" s="53">
        <f>IF(K13&gt;K18,K13-K18,0)</f>
        <v>30249920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93440</v>
      </c>
      <c r="K24" s="7">
        <v>30822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>
        <v>4733222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75136480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93440</v>
      </c>
      <c r="K27" s="53">
        <f>SUM(K22:K26)</f>
        <v>79900524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1035221</v>
      </c>
      <c r="K28" s="7">
        <v>2997283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25732477</v>
      </c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26767698</v>
      </c>
      <c r="K31" s="53">
        <f>SUM(K28:K30)</f>
        <v>2997283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76903241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26674258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132848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132848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16679005</v>
      </c>
      <c r="K40" s="7">
        <v>20014806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16679005</v>
      </c>
      <c r="K44" s="53">
        <f>SUM(K39:K43)</f>
        <v>20014806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16679005</v>
      </c>
      <c r="K46" s="53">
        <f>IF(K44&gt;K38,K44-K38,0)</f>
        <v>19881958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2007843</v>
      </c>
      <c r="K47" s="53">
        <f>IF(K19-K20+K32-K33+K45-K46&gt;0,K19-K20+K32-K33+K45-K46,0)</f>
        <v>87271203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5406112</v>
      </c>
      <c r="K49" s="7">
        <v>7413955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2007843</v>
      </c>
      <c r="K50" s="7">
        <v>87271203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7413955</v>
      </c>
      <c r="K52" s="61">
        <f>K49+K50-K51</f>
        <v>94685158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43101</v>
      </c>
      <c r="F2" s="43" t="s">
        <v>250</v>
      </c>
      <c r="G2" s="285">
        <v>43465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128077553</v>
      </c>
      <c r="K5" s="45">
        <v>128077553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61353457</v>
      </c>
      <c r="K6" s="46">
        <v>61353457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2289896</v>
      </c>
      <c r="K7" s="46">
        <v>2289896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20864019</v>
      </c>
      <c r="K8" s="46">
        <v>32845396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31996183</v>
      </c>
      <c r="K9" s="46">
        <v>46787020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244581108</v>
      </c>
      <c r="K14" s="79">
        <f>SUM(K5:K13)</f>
        <v>271353322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2019-02-22T15:15:30Z</cp:lastPrinted>
  <dcterms:created xsi:type="dcterms:W3CDTF">2008-10-17T11:51:54Z</dcterms:created>
  <dcterms:modified xsi:type="dcterms:W3CDTF">2019-02-22T15:22:08Z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