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681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<sst xmlns="http://schemas.openxmlformats.org/spreadsheetml/2006/main" count="395" uniqueCount="342">
  <si>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</si>
  <si>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</si>
  <si>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</si>
  <si>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</si>
  <si>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</si>
  <si>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</si>
  <si>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</si>
  <si>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</si>
  <si>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</si>
  <si>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</si>
  <si>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</si>
  <si>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</si>
  <si>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</si>
  <si>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</si>
  <si>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</si>
  <si>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</si>
  <si>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</si>
  <si>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</si>
  <si>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</si>
  <si>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</si>
  <si>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</si>
  <si>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</si>
  <si>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</si>
  <si>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</si>
  <si>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</si>
  <si>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</si>
  <si>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</si>
  <si>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</si>
  <si>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</si>
  <si>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</si>
  <si>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</si>
  <si>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</si>
  <si>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</si>
  <si>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</si>
  <si>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</si>
  <si>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</si>
  <si>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</si>
  <si>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</si>
  <si>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</si>
  <si>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</si>
  <si>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</si>
  <si>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</si>
  <si>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</si>
  <si>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</si>
  <si>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</si>
  <si>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</si>
  <si>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</si>
  <si>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</si>
  <si>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</si>
  <si>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</si>
  <si>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</si>
  <si>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</si>
  <si>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</si>
  <si>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</si>
  <si>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</si>
  <si>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</si>
  <si>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</si>
  <si>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</si>
  <si>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</si>
  <si>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</si>
  <si>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</si>
  <si>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</si>
  <si>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</si>
  <si>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</si>
  <si>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</si>
  <si>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</si>
  <si>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</si>
  <si>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</si>
  <si>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</si>
  <si>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</si>
  <si>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</si>
  <si>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</si>
  <si>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</si>
  <si>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</si>
  <si>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</si>
  <si>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</si>
  <si>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</si>
  <si>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</si>
  <si>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</si>
  <si>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</si>
  <si>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</si>
  <si>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</si>
  <si>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</si>
  <si>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</si>
  <si>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</si>
  <si>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</si>
  <si>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</si>
  <si>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</si>
  <si>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</si>
  <si>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</si>
  <si>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</si>
  <si>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</si>
  <si>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</si>
  <si>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</si>
  <si>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</si>
  <si>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</si>
  <si>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</si>
  <si>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</si>
  <si>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</si>
  <si>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</si>
  <si>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</si>
  <si>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</si>
  <si>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</si>
  <si>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</si>
  <si>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</si>
  <si>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</si>
  <si>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</si>
  <si>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</si>
  <si>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</si>
  <si>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</si>
  <si>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</si>
  <si>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</si>
  <si>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</si>
  <si>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</si>
  <si>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</si>
  <si>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</si>
  <si>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</si>
  <si>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</si>
  <si>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</si>
  <si>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</si>
  <si>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</si>
  <si>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</si>
  <si>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</si>
  <si>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</si>
  <si>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</si>
  <si>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</si>
  <si>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</si>
  <si>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</si>
  <si>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</si>
  <si>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</si>
  <si>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</si>
  <si>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</si>
  <si>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</si>
  <si>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</si>
  <si>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</si>
  <si>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</si>
  <si>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</si>
  <si>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</si>
  <si>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</si>
  <si>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</si>
  <si>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</si>
  <si>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</si>
  <si>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</si>
  <si>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</si>
  <si>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</si>
  <si>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</si>
  <si>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</si>
  <si>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</si>
  <si>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</si>
  <si>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</si>
  <si>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</si>
  <si>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</si>
  <si>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</si>
  <si>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</si>
  <si>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</si>
  <si>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</si>
  <si>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</si>
  <si>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</si>
  <si>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</si>
  <si>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</si>
  <si>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</si>
  <si>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</si>
  <si>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</si>
  <si>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</si>
  <si>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</si>
  <si>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</si>
  <si>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</si>
  <si>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</si>
  <si>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</si>
  <si>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</si>
  <si>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</si>
  <si>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</si>
  <si>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</si>
  <si>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</si>
  <si>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</si>
  <si>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</si>
  <si>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</si>
  <si>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</si>
  <si>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</si>
  <si>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</si>
  <si>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</si>
  <si>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</si>
  <si>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</si>
  <si>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</si>
  <si>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</si>
  <si>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</si>
  <si>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</si>
  <si>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</si>
  <si>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</si>
  <si>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</si>
  <si>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</si>
  <si>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</si>
  <si>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</si>
  <si>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</si>
  <si>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</si>
  <si>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</si>
  <si>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</si>
  <si>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</si>
  <si>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</si>
  <si>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</si>
  <si>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</si>
  <si>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</si>
  <si>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</si>
  <si>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</si>
  <si>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</si>
  <si>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</si>
  <si>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</si>
  <si>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</si>
  <si>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</si>
  <si>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</si>
  <si>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</si>
  <si>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</si>
  <si>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</si>
  <si>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</si>
  <si>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</si>
  <si>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</si>
  <si>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</si>
  <si>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</si>
  <si>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</si>
  <si>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</si>
  <si>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</si>
  <si>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</si>
  <si>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</si>
  <si>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</si>
  <si>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</si>
  <si>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</si>
  <si>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</si>
  <si>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</si>
  <si>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</si>
  <si>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</si>
  <si>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</si>
  <si>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</si>
  <si>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</si>
  <si>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</si>
  <si>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</si>
  <si>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</si>
  <si>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</si>
  <si>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</si>
  <si>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</si>
  <si>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</si>
  <si>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</si>
  <si>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</si>
  <si>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</si>
  <si>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</si>
  <si>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</si>
  <si>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</si>
  <si>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</si>
  <si>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</si>
  <si>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</si>
  <si>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</si>
  <si>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</si>
  <si>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</si>
  <si>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</si>
  <si>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</si>
  <si>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</si>
  <si>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</si>
  <si>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</si>
  <si>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</si>
  <si>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</si>
  <si>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</si>
  <si>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</si>
  <si>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</si>
  <si>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</si>
  <si>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</si>
  <si>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</si>
  <si>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</si>
  <si>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</si>
  <si>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</si>
  <si>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</si>
  <si>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</si>
  <si>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</si>
  <si>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</si>
  <si>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</si>
  <si>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</si>
  <si>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</si>
  <si>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</si>
  <si>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</si>
  <si>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</si>
  <si>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</si>
  <si>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</si>
  <si>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</si>
  <si>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</si>
  <si>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</si>
  <si>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</si>
  <si>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</si>
  <si>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</si>
  <si>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</si>
  <si>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</si>
  <si>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</si>
  <si>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</si>
  <si>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</si>
  <si>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</si>
  <si>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</si>
  <si>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</si>
  <si>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</si>
  <si>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</si>
  <si>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</si>
  <si>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</si>
  <si>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</si>
  <si>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</si>
  <si>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</si>
  <si>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</si>
  <si>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</si>
  <si>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</si>
  <si>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</si>
  <si>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</si>
  <si>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</si>
  <si>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</si>
  <si>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</si>
  <si>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</si>
  <si>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</si>
  <si>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</si>
  <si>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</si>
  <si>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</si>
  <si>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</si>
  <si>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</si>
  <si>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</si>
  <si>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</si>
  <si>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</si>
  <si>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</si>
  <si>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</si>
  <si>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</si>
  <si>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</si>
  <si>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02122839</t>
  </si>
  <si>
    <t>090018198</t>
  </si>
  <si>
    <t>22446249957</t>
  </si>
  <si>
    <t>EXCELSA NEKRETNINE d.d.</t>
  </si>
  <si>
    <t>DUBROVNIK</t>
  </si>
  <si>
    <t>SVETOG ĐURĐA 1</t>
  </si>
  <si>
    <t>DUBROVAČKO-NERETVANSKA</t>
  </si>
  <si>
    <t>NE</t>
  </si>
  <si>
    <t>6820</t>
  </si>
  <si>
    <t>01669320</t>
  </si>
  <si>
    <t>PERINA d.o.o.</t>
  </si>
  <si>
    <t>Rusković Anto, Kristić Maja</t>
  </si>
  <si>
    <t>Obveznik: EXCELSA NEKRETNINE d.d.</t>
  </si>
  <si>
    <t>Rusković Anto</t>
  </si>
  <si>
    <t>020414355</t>
  </si>
  <si>
    <t>020414366</t>
  </si>
  <si>
    <t>aruskovic@excelsa.hr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</si>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</sst>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uskovic@excels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42370</v>
      </c>
      <c r="F2" s="12"/>
      <c r="G2" s="13" t="s">
        <v>250</v>
      </c>
      <c r="H2" s="120">
        <v>42735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/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/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98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19</v>
      </c>
      <c r="D24" s="152" t="s">
        <v>329</v>
      </c>
      <c r="E24" s="163"/>
      <c r="F24" s="163"/>
      <c r="G24" s="164"/>
      <c r="H24" s="51" t="s">
        <v>261</v>
      </c>
      <c r="I24" s="122">
        <v>15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 t="s">
        <v>332</v>
      </c>
      <c r="D44" s="151"/>
      <c r="E44" s="26"/>
      <c r="F44" s="152" t="s">
        <v>333</v>
      </c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ruskovic@excels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2">
      <selection activeCell="A109" sqref="A109:H109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186568776</v>
      </c>
      <c r="K8" s="53">
        <f>K9+K16+K26+K35+K39</f>
        <v>183602393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53961</v>
      </c>
      <c r="K9" s="53">
        <f>SUM(K10:K15)</f>
        <v>39976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53961</v>
      </c>
      <c r="K11" s="7">
        <v>39976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155199846</v>
      </c>
      <c r="K16" s="53">
        <f>SUM(K17:K25)</f>
        <v>152472417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2858794</v>
      </c>
      <c r="K17" s="7">
        <v>2858794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17879143</v>
      </c>
      <c r="K18" s="7">
        <v>17144889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15134056</v>
      </c>
      <c r="K20" s="7">
        <v>17199242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1049703</v>
      </c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15071518</v>
      </c>
      <c r="K23" s="7">
        <v>15212251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120386</v>
      </c>
      <c r="K24" s="7">
        <v>120386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103086246</v>
      </c>
      <c r="K25" s="7">
        <v>99936855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31090000</v>
      </c>
      <c r="K26" s="53">
        <f>SUM(K27:K34)</f>
        <v>31090000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31090000</v>
      </c>
      <c r="K29" s="7">
        <v>31090000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224969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224969</v>
      </c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48252175</v>
      </c>
      <c r="K40" s="53">
        <f>K41+K49+K56+K64</f>
        <v>63764615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366972</v>
      </c>
      <c r="K41" s="53">
        <f>SUM(K42:K48)</f>
        <v>562235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366972</v>
      </c>
      <c r="K42" s="7">
        <v>562235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837142</v>
      </c>
      <c r="K49" s="53">
        <f>SUM(K50:K55)</f>
        <v>6766090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793540</v>
      </c>
      <c r="K51" s="7">
        <v>742296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>
        <v>5964499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43602</v>
      </c>
      <c r="K55" s="7">
        <v>59295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40786421</v>
      </c>
      <c r="K56" s="53">
        <f>SUM(K57:K63)</f>
        <v>51030178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40786421</v>
      </c>
      <c r="K62" s="7">
        <v>51030178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6261640</v>
      </c>
      <c r="K64" s="7">
        <v>5406112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112945</v>
      </c>
      <c r="K65" s="7">
        <v>143017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234933896</v>
      </c>
      <c r="K66" s="53">
        <f>K7+K8+K40+K65</f>
        <v>247510025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219827218</v>
      </c>
      <c r="K69" s="54">
        <f>K70+K71+K72+K78+K79+K82+K85</f>
        <v>244375841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124521087</v>
      </c>
      <c r="K70" s="7">
        <v>124521087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61353457</v>
      </c>
      <c r="K71" s="7">
        <v>61353457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2289896</v>
      </c>
      <c r="K72" s="53">
        <f>K73+K74-K75+K76+K77</f>
        <v>2289896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2289896</v>
      </c>
      <c r="K73" s="7">
        <v>2289896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4992168</v>
      </c>
      <c r="K79" s="53">
        <f>K80-K81</f>
        <v>17985994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4992168</v>
      </c>
      <c r="K80" s="7">
        <v>17985994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26670610</v>
      </c>
      <c r="K82" s="53">
        <f>K83-K84</f>
        <v>38225407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26670610</v>
      </c>
      <c r="K83" s="7">
        <v>38225407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9797729</v>
      </c>
      <c r="K90" s="53">
        <f>SUM(K91:K99)</f>
        <v>1893025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1893025</v>
      </c>
      <c r="K92" s="7">
        <v>1893025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7904704</v>
      </c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5136624</v>
      </c>
      <c r="K100" s="53">
        <f>SUM(K101:K112)</f>
        <v>1097878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33308</v>
      </c>
      <c r="K102" s="7">
        <v>14900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2258528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3974</v>
      </c>
      <c r="K104" s="7">
        <v>37025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279004</v>
      </c>
      <c r="K105" s="7">
        <v>430006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161003</v>
      </c>
      <c r="K108" s="7">
        <v>167116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2253960</v>
      </c>
      <c r="K109" s="7">
        <v>231216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146847</v>
      </c>
      <c r="K112" s="7">
        <v>217615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172325</v>
      </c>
      <c r="K113" s="7">
        <v>143281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234933896</v>
      </c>
      <c r="K114" s="53">
        <f>K69+K86+K90+K100+K113</f>
        <v>247510025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K39" sqref="K3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47662549</v>
      </c>
      <c r="K7" s="54">
        <f>SUM(K8:K9)</f>
        <v>6786930</v>
      </c>
      <c r="L7" s="54">
        <f>SUM(L8:L9)</f>
        <v>54043655</v>
      </c>
      <c r="M7" s="54">
        <f>SUM(M8:M9)</f>
        <v>8353713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47576307</v>
      </c>
      <c r="K8" s="7">
        <v>6774460</v>
      </c>
      <c r="L8" s="7">
        <v>53545819</v>
      </c>
      <c r="M8" s="7">
        <v>7933045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86242</v>
      </c>
      <c r="K9" s="7">
        <v>12470</v>
      </c>
      <c r="L9" s="7">
        <v>497836</v>
      </c>
      <c r="M9" s="7">
        <v>420668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14178216</v>
      </c>
      <c r="K10" s="53">
        <f>K11+K12+K16+K20+K21+K22+K25+K26</f>
        <v>3289020</v>
      </c>
      <c r="L10" s="53">
        <f>L11+L12+L16+L20+L21+L22+L25+L26</f>
        <v>15712606</v>
      </c>
      <c r="M10" s="53">
        <f>M11+M12+M16+M20+M21+M22+M25+M26</f>
        <v>3674956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3222012</v>
      </c>
      <c r="K12" s="53">
        <f>SUM(K13:K15)</f>
        <v>604492</v>
      </c>
      <c r="L12" s="53">
        <f>SUM(L13:L15)</f>
        <v>4502537</v>
      </c>
      <c r="M12" s="53">
        <f>SUM(M13:M15)</f>
        <v>723931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308933</v>
      </c>
      <c r="K13" s="7">
        <v>71965</v>
      </c>
      <c r="L13" s="7">
        <v>356597</v>
      </c>
      <c r="M13" s="7">
        <v>97211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2913079</v>
      </c>
      <c r="K15" s="7">
        <v>532527</v>
      </c>
      <c r="L15" s="7">
        <v>4145940</v>
      </c>
      <c r="M15" s="7">
        <v>626720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3268815</v>
      </c>
      <c r="K16" s="53">
        <f>SUM(K17:K19)</f>
        <v>806702</v>
      </c>
      <c r="L16" s="53">
        <f>SUM(L17:L19)</f>
        <v>3496129</v>
      </c>
      <c r="M16" s="53">
        <f>SUM(M17:M19)</f>
        <v>757543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1743293</v>
      </c>
      <c r="K17" s="7">
        <v>438129</v>
      </c>
      <c r="L17" s="7">
        <v>1834037</v>
      </c>
      <c r="M17" s="7">
        <v>414530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1045798</v>
      </c>
      <c r="K18" s="7">
        <v>250183</v>
      </c>
      <c r="L18" s="7">
        <v>1149008</v>
      </c>
      <c r="M18" s="7">
        <v>231837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479724</v>
      </c>
      <c r="K19" s="7">
        <v>118390</v>
      </c>
      <c r="L19" s="7">
        <v>513084</v>
      </c>
      <c r="M19" s="7">
        <v>111176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5296439</v>
      </c>
      <c r="K20" s="7">
        <v>1316750</v>
      </c>
      <c r="L20" s="7">
        <v>5388910</v>
      </c>
      <c r="M20" s="7">
        <v>1359908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1946491</v>
      </c>
      <c r="K21" s="7">
        <v>471212</v>
      </c>
      <c r="L21" s="7">
        <v>1958326</v>
      </c>
      <c r="M21" s="7">
        <v>706526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22037</v>
      </c>
      <c r="K22" s="53">
        <f>SUM(K23:K24)</f>
        <v>22037</v>
      </c>
      <c r="L22" s="53">
        <f>SUM(L23:L24)</f>
        <v>36767</v>
      </c>
      <c r="M22" s="53">
        <f>SUM(M23:M24)</f>
        <v>36767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22037</v>
      </c>
      <c r="K24" s="7">
        <v>22037</v>
      </c>
      <c r="L24" s="7">
        <v>36767</v>
      </c>
      <c r="M24" s="7">
        <v>36767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56127</v>
      </c>
      <c r="K25" s="7">
        <v>56127</v>
      </c>
      <c r="L25" s="7">
        <v>90281</v>
      </c>
      <c r="M25" s="7">
        <v>90281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366295</v>
      </c>
      <c r="K26" s="7">
        <v>11700</v>
      </c>
      <c r="L26" s="7">
        <v>239656</v>
      </c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545377</v>
      </c>
      <c r="K27" s="53">
        <f>SUM(K28:K32)</f>
        <v>104061</v>
      </c>
      <c r="L27" s="53">
        <f>SUM(L28:L32)</f>
        <v>643220</v>
      </c>
      <c r="M27" s="53">
        <f>SUM(M28:M32)</f>
        <v>348939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104061</v>
      </c>
      <c r="K28" s="7">
        <v>104061</v>
      </c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441316</v>
      </c>
      <c r="K29" s="7"/>
      <c r="L29" s="7">
        <v>643220</v>
      </c>
      <c r="M29" s="7">
        <v>348939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611951</v>
      </c>
      <c r="K33" s="53">
        <f>SUM(K34:K37)</f>
        <v>179893</v>
      </c>
      <c r="L33" s="53">
        <f>SUM(L34:L37)</f>
        <v>748862</v>
      </c>
      <c r="M33" s="53">
        <f>SUM(M34:M37)</f>
        <v>19937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67000</v>
      </c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544951</v>
      </c>
      <c r="K35" s="7">
        <v>179893</v>
      </c>
      <c r="L35" s="7">
        <v>748862</v>
      </c>
      <c r="M35" s="7">
        <v>19937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48207926</v>
      </c>
      <c r="K42" s="53">
        <f>K7+K27+K38+K40</f>
        <v>6890991</v>
      </c>
      <c r="L42" s="53">
        <f>L7+L27+L38+L40</f>
        <v>54686875</v>
      </c>
      <c r="M42" s="53">
        <f>M7+M27+M38+M40</f>
        <v>8702652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14790167</v>
      </c>
      <c r="K43" s="53">
        <f>K10+K33+K39+K41</f>
        <v>3468913</v>
      </c>
      <c r="L43" s="53">
        <f>L10+L33+L39+L41</f>
        <v>16461468</v>
      </c>
      <c r="M43" s="53">
        <f>M10+M33+M39+M41</f>
        <v>3694893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33417759</v>
      </c>
      <c r="K44" s="53">
        <f>K42-K43</f>
        <v>3422078</v>
      </c>
      <c r="L44" s="53">
        <f>L42-L43</f>
        <v>38225407</v>
      </c>
      <c r="M44" s="53">
        <f>M42-M43</f>
        <v>5007759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33417759</v>
      </c>
      <c r="K45" s="53">
        <f>IF(K42&gt;K43,K42-K43,0)</f>
        <v>3422078</v>
      </c>
      <c r="L45" s="53">
        <f>IF(L42&gt;L43,L42-L43,0)</f>
        <v>38225407</v>
      </c>
      <c r="M45" s="53">
        <f>IF(M42&gt;M43,M42-M43,0)</f>
        <v>5007759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6747149</v>
      </c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26670610</v>
      </c>
      <c r="K48" s="53">
        <f>K44-K47</f>
        <v>3422078</v>
      </c>
      <c r="L48" s="53">
        <f>L44-L47</f>
        <v>38225407</v>
      </c>
      <c r="M48" s="53">
        <f>M44-M47</f>
        <v>5007759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26670610</v>
      </c>
      <c r="K49" s="53">
        <f>IF(K48&gt;0,K48,0)</f>
        <v>3422078</v>
      </c>
      <c r="L49" s="53">
        <f>IF(L48&gt;0,L48,0)</f>
        <v>38225407</v>
      </c>
      <c r="M49" s="53">
        <f>IF(M48&gt;0,M48,0)</f>
        <v>5007759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26670610</v>
      </c>
      <c r="K56" s="6">
        <v>3422078</v>
      </c>
      <c r="L56" s="6">
        <v>38225407</v>
      </c>
      <c r="M56" s="6">
        <v>5007759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26670610</v>
      </c>
      <c r="K67" s="61">
        <f>K56+K66</f>
        <v>3422078</v>
      </c>
      <c r="L67" s="61">
        <f>L56+L66</f>
        <v>38225407</v>
      </c>
      <c r="M67" s="61">
        <f>M56+M66</f>
        <v>5007759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J48:M50 K23:L26 K27:M27 K28:L32 K33:M33 K34:L41 K2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">
      <selection activeCell="A50" sqref="A50:H5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33417759</v>
      </c>
      <c r="K7" s="7">
        <v>38225407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5296439</v>
      </c>
      <c r="K8" s="7">
        <v>5388910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228146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38942344</v>
      </c>
      <c r="K13" s="53">
        <f>SUM(K7:K12)</f>
        <v>43614317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201134</v>
      </c>
      <c r="K14" s="7">
        <v>1747319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5928948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195263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4895836</v>
      </c>
      <c r="K17" s="7">
        <v>239656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5096970</v>
      </c>
      <c r="K18" s="53">
        <f>SUM(K14:K17)</f>
        <v>8111186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33845374</v>
      </c>
      <c r="K19" s="53">
        <f>IF(K13&gt;K18,K13-K18,0)</f>
        <v>35503131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3627888</v>
      </c>
      <c r="K22" s="7">
        <v>500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368308</v>
      </c>
      <c r="K24" s="7">
        <v>475393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3996196</v>
      </c>
      <c r="K27" s="53">
        <f>SUM(K22:K26)</f>
        <v>475893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1411745</v>
      </c>
      <c r="K28" s="7">
        <v>2918606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4428573</v>
      </c>
      <c r="K30" s="7">
        <v>10243757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5840318</v>
      </c>
      <c r="K31" s="53">
        <f>SUM(K28:K30)</f>
        <v>13162363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1844122</v>
      </c>
      <c r="K33" s="53">
        <f>IF(K31&gt;K27,K31-K27,0)</f>
        <v>12686470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15321181</v>
      </c>
      <c r="K39" s="7">
        <v>9995405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11341723</v>
      </c>
      <c r="K40" s="7">
        <v>13676784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238728</v>
      </c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26901632</v>
      </c>
      <c r="K44" s="53">
        <f>SUM(K39:K43)</f>
        <v>23672189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26901632</v>
      </c>
      <c r="K46" s="53">
        <f>IF(K44&gt;K38,K44-K38,0)</f>
        <v>23672189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5099620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855528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1162020</v>
      </c>
      <c r="K49" s="7">
        <v>6261640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5099620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855528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6261640</v>
      </c>
      <c r="K52" s="61">
        <f>K49+K50-K51</f>
        <v>5406112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6">
      <selection activeCell="J11" sqref="J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42370</v>
      </c>
      <c r="F2" s="43" t="s">
        <v>250</v>
      </c>
      <c r="G2" s="285">
        <v>42735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124521087</v>
      </c>
      <c r="K5" s="45">
        <v>124521087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61353457</v>
      </c>
      <c r="K6" s="46">
        <v>61353457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2289896</v>
      </c>
      <c r="K7" s="46">
        <v>2289896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4992168</v>
      </c>
      <c r="K8" s="46">
        <v>17985994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26670610</v>
      </c>
      <c r="K9" s="46">
        <v>38225407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219827218</v>
      </c>
      <c r="K14" s="79">
        <f>SUM(K5:K13)</f>
        <v>244375841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perina</cp:lastModifiedBy>
  <cp:lastPrinted>2017-01-26T14:42:47Z</cp:lastPrinted>
  <dcterms:created xsi:type="dcterms:W3CDTF">2008-10-17T11:51:54Z</dcterms:created>
  <dcterms:modified xsi:type="dcterms:W3CDTF">2017-01-26T14:43:12Z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