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<sst xmlns="http://schemas.openxmlformats.org/spreadsheetml/2006/main" count="395" uniqueCount="342">
  <si>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</si>
  <si>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</si>
  <si>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</si>
  <si>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</si>
  <si>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</si>
  <si>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</si>
  <si>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</si>
  <si>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</si>
  <si>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</si>
  <si>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</si>
  <si>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</si>
  <si>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</si>
  <si>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</si>
  <si>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</si>
  <si>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</si>
  <si>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</si>
  <si>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</si>
  <si>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</si>
  <si>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</si>
  <si>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</si>
  <si>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</si>
  <si>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</si>
  <si>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</si>
  <si>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</si>
  <si>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</si>
  <si>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</si>
  <si>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</si>
  <si>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</si>
  <si>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</si>
  <si>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</si>
  <si>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</si>
  <si>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</si>
  <si>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</si>
  <si>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</si>
  <si>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</si>
  <si>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</si>
  <si>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</si>
  <si>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</si>
  <si>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</si>
  <si>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</si>
  <si>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</si>
  <si>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</si>
  <si>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</si>
  <si>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</si>
  <si>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</si>
  <si>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</si>
  <si>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</si>
  <si>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</si>
  <si>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</si>
  <si>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</si>
  <si>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</si>
  <si>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</si>
  <si>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</si>
  <si>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</si>
  <si>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</si>
  <si>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</si>
  <si>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</si>
  <si>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</si>
  <si>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</si>
  <si>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</si>
  <si>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</si>
  <si>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</si>
  <si>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</si>
  <si>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</si>
  <si>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</si>
  <si>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</si>
  <si>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</si>
  <si>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</si>
  <si>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</si>
  <si>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</si>
  <si>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</si>
  <si>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</si>
  <si>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</si>
  <si>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</si>
  <si>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</si>
  <si>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</si>
  <si>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</si>
  <si>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</si>
  <si>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</si>
  <si>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</si>
  <si>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</si>
  <si>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</si>
  <si>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</si>
  <si>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</si>
  <si>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</si>
  <si>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</si>
  <si>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</si>
  <si>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</si>
  <si>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</si>
  <si>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</si>
  <si>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</si>
  <si>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</si>
  <si>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</si>
  <si>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</si>
  <si>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</si>
  <si>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</si>
  <si>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</si>
  <si>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</si>
  <si>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</si>
  <si>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</si>
  <si>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</si>
  <si>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</si>
  <si>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</si>
  <si>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</si>
  <si>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</si>
  <si>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</si>
  <si>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</si>
  <si>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</si>
  <si>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</si>
  <si>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</si>
  <si>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</si>
  <si>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</si>
  <si>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</si>
  <si>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</si>
  <si>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</si>
  <si>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</si>
  <si>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</si>
  <si>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</si>
  <si>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</si>
  <si>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</si>
  <si>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</si>
  <si>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</si>
  <si>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</si>
  <si>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</si>
  <si>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</si>
  <si>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</si>
  <si>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</si>
  <si>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</si>
  <si>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</si>
  <si>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</si>
  <si>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</si>
  <si>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</si>
  <si>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</si>
  <si>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</si>
  <si>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</si>
  <si>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</si>
  <si>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</si>
  <si>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</si>
  <si>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</si>
  <si>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</si>
  <si>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</si>
  <si>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</si>
  <si>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</si>
  <si>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</si>
  <si>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</si>
  <si>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</si>
  <si>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</si>
  <si>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</si>
  <si>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</si>
  <si>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</si>
  <si>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</si>
  <si>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</si>
  <si>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</si>
  <si>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</si>
  <si>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</si>
  <si>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</si>
  <si>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</si>
  <si>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</si>
  <si>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</si>
  <si>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</si>
  <si>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</si>
  <si>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</si>
  <si>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</si>
  <si>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</si>
  <si>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</si>
  <si>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</si>
  <si>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</si>
  <si>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</si>
  <si>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</si>
  <si>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</si>
  <si>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</si>
  <si>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</si>
  <si>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</si>
  <si>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</si>
  <si>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</si>
  <si>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</si>
  <si>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</si>
  <si>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</si>
  <si>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</si>
  <si>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</si>
  <si>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</si>
  <si>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</si>
  <si>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</si>
  <si>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</si>
  <si>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</si>
  <si>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</si>
  <si>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</si>
  <si>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</si>
  <si>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</si>
  <si>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</si>
  <si>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</si>
  <si>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</si>
  <si>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</si>
  <si>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</si>
  <si>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</si>
  <si>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</si>
  <si>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</si>
  <si>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</si>
  <si>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</si>
  <si>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</si>
  <si>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</si>
  <si>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</si>
  <si>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</si>
  <si>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</si>
  <si>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</si>
  <si>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</si>
  <si>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</si>
  <si>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</si>
  <si>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</si>
  <si>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</si>
  <si>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</si>
  <si>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</si>
  <si>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</si>
  <si>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</si>
  <si>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</si>
  <si>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</si>
  <si>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</si>
  <si>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</si>
  <si>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</si>
  <si>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</si>
  <si>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</si>
  <si>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</si>
  <si>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</si>
  <si>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</si>
  <si>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</si>
  <si>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</si>
  <si>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</si>
  <si>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</si>
  <si>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</si>
  <si>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</si>
  <si>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</si>
  <si>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</si>
  <si>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</si>
  <si>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</si>
  <si>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</si>
  <si>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</si>
  <si>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</si>
  <si>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</si>
  <si>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</si>
  <si>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</si>
  <si>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</si>
  <si>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</si>
  <si>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</si>
  <si>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</si>
  <si>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</si>
  <si>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</si>
  <si>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</si>
  <si>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</si>
  <si>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</si>
  <si>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</si>
  <si>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</si>
  <si>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</si>
  <si>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</si>
  <si>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</si>
  <si>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</si>
  <si>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</si>
  <si>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</si>
  <si>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</si>
  <si>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</si>
  <si>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</si>
  <si>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</si>
  <si>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</si>
  <si>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</si>
  <si>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</si>
  <si>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</si>
  <si>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</si>
  <si>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</si>
  <si>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</si>
  <si>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</si>
  <si>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</si>
  <si>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</si>
  <si>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</si>
  <si>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</si>
  <si>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</si>
  <si>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</si>
  <si>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</si>
  <si>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</si>
  <si>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</si>
  <si>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</si>
  <si>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</si>
  <si>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</si>
  <si>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</si>
  <si>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</si>
  <si>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</si>
  <si>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</si>
  <si>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</si>
  <si>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</si>
  <si>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</si>
  <si>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</si>
  <si>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</si>
  <si>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</si>
  <si>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</si>
  <si>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</si>
  <si>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</si>
  <si>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</si>
  <si>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</si>
  <si>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</si>
  <si>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</si>
  <si>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</si>
  <si>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</si>
  <si>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</si>
  <si>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</si>
  <si>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</si>
  <si>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</si>
  <si>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</si>
  <si>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</si>
  <si>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</si>
  <si>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</si>
  <si>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</si>
  <si>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</si>
  <si>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</si>
  <si>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</si>
  <si>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</si>
  <si>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</si>
  <si>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</si>
  <si>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</si>
  <si>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</si>
  <si>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</si>
  <si>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</si>
  <si>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</si>
  <si>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</si>
  <si>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</si>
  <si>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</si>
  <si>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</si>
  <si>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</si>
  <si>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</si>
  <si>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</si>
  <si>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</si>
  <si>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</si>
  <si>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</si>
  <si>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</si>
  <si>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</si>
  <si>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</si>
  <si>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</si>
  <si>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</si>
  <si>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</si>
  <si>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</si>
  <si>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</si>
  <si>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</si>
  <si>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aruskovic@excelsa.hr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</si>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</sst>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xcels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/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/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98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19</v>
      </c>
      <c r="D24" s="152" t="s">
        <v>329</v>
      </c>
      <c r="E24" s="163"/>
      <c r="F24" s="163"/>
      <c r="G24" s="164"/>
      <c r="H24" s="51" t="s">
        <v>261</v>
      </c>
      <c r="I24" s="122">
        <v>15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 t="s">
        <v>332</v>
      </c>
      <c r="D44" s="151"/>
      <c r="E44" s="26"/>
      <c r="F44" s="152" t="s">
        <v>333</v>
      </c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xcels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J88" sqref="J8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185370953</v>
      </c>
      <c r="K8" s="53">
        <f>K9+K16+K26+K35+K39</f>
        <v>180941065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39976</v>
      </c>
      <c r="K9" s="53">
        <f>SUM(K10:K15)</f>
        <v>75572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39976</v>
      </c>
      <c r="K11" s="7">
        <v>25992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>
        <v>49580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152472418</v>
      </c>
      <c r="K16" s="53">
        <f>SUM(K17:K25)</f>
        <v>148006934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2858794</v>
      </c>
      <c r="K17" s="7">
        <v>2858794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17144889</v>
      </c>
      <c r="K18" s="7">
        <v>16600132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17199242</v>
      </c>
      <c r="K20" s="7">
        <v>16223347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>
        <v>51677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15212252</v>
      </c>
      <c r="K23" s="7">
        <v>15364051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120386</v>
      </c>
      <c r="K24" s="7">
        <v>120386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99936855</v>
      </c>
      <c r="K25" s="7">
        <v>96788547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31090000</v>
      </c>
      <c r="K33" s="7">
        <v>31090000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1768559</v>
      </c>
      <c r="K39" s="7">
        <v>1768559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57800819</v>
      </c>
      <c r="K40" s="53">
        <f>K41+K49+K56+K64</f>
        <v>90121785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562235</v>
      </c>
      <c r="K41" s="53">
        <f>SUM(K42:K48)</f>
        <v>583866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562235</v>
      </c>
      <c r="K42" s="7">
        <v>583866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802294</v>
      </c>
      <c r="K49" s="53">
        <f>SUM(K50:K55)</f>
        <v>6987484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742999</v>
      </c>
      <c r="K51" s="7">
        <v>650111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>
        <v>6312840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59295</v>
      </c>
      <c r="K55" s="7">
        <v>24533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51030178</v>
      </c>
      <c r="K56" s="53">
        <f>SUM(K57:K63)</f>
        <v>75136480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51030178</v>
      </c>
      <c r="K62" s="7">
        <v>75136480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5406112</v>
      </c>
      <c r="K64" s="7">
        <v>7413955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160696</v>
      </c>
      <c r="K65" s="7">
        <v>125145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243332468</v>
      </c>
      <c r="K66" s="53">
        <f>K7+K8+K40+K65</f>
        <v>271187995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229263930</v>
      </c>
      <c r="K69" s="54">
        <f>K70+K71+K72+K78+K79+K82+K85</f>
        <v>258715884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124521087</v>
      </c>
      <c r="K70" s="7">
        <v>128077553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61353457</v>
      </c>
      <c r="K71" s="7">
        <v>61353457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2289896</v>
      </c>
      <c r="K72" s="53">
        <f>K73+K74-K75+K76+K77</f>
        <v>2289896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2289896</v>
      </c>
      <c r="K73" s="7">
        <v>2289896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17985994</v>
      </c>
      <c r="K79" s="53">
        <f>K80-K81</f>
        <v>20864019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17985994</v>
      </c>
      <c r="K80" s="7">
        <v>20864019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23113496</v>
      </c>
      <c r="K82" s="53">
        <f>K83-K84</f>
        <v>46130959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23113496</v>
      </c>
      <c r="K83" s="7">
        <v>46130959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546888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>
        <v>546888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464907</v>
      </c>
      <c r="K90" s="53">
        <f>SUM(K91:K99)</f>
        <v>461352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464907</v>
      </c>
      <c r="K92" s="7">
        <v>461352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3635020</v>
      </c>
      <c r="K100" s="53">
        <f>SUM(K101:K112)</f>
        <v>1480082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1443018</v>
      </c>
      <c r="K102" s="7">
        <v>14900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37025</v>
      </c>
      <c r="K104" s="7">
        <v>51840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505514</v>
      </c>
      <c r="K105" s="7">
        <v>709817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167116</v>
      </c>
      <c r="K108" s="7">
        <v>179756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1264732</v>
      </c>
      <c r="K109" s="7">
        <v>236178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217615</v>
      </c>
      <c r="K112" s="7">
        <v>287591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9968611</v>
      </c>
      <c r="K113" s="7">
        <v>9983789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243332468</v>
      </c>
      <c r="K114" s="53">
        <f>K69+K86+K90+K100+K113</f>
        <v>271187995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M59" sqref="M5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54043655</v>
      </c>
      <c r="K7" s="54">
        <f>SUM(K8:K9)</f>
        <v>8353713</v>
      </c>
      <c r="L7" s="54">
        <f>SUM(L8:L9)</f>
        <v>63085984</v>
      </c>
      <c r="M7" s="54">
        <f>SUM(M8:M9)</f>
        <v>9446168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53545819</v>
      </c>
      <c r="K8" s="7">
        <v>7933045</v>
      </c>
      <c r="L8" s="7">
        <v>62979025</v>
      </c>
      <c r="M8" s="7">
        <v>9446168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497836</v>
      </c>
      <c r="K9" s="7">
        <v>420668</v>
      </c>
      <c r="L9" s="7">
        <v>106959</v>
      </c>
      <c r="M9" s="7"/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25594281</v>
      </c>
      <c r="K10" s="53">
        <f>K11+K12+K16+K20+K21+K22+K25+K26</f>
        <v>13556631</v>
      </c>
      <c r="L10" s="53">
        <f>L11+L12+L16+L20+L21+L22+L25+L26</f>
        <v>16562381</v>
      </c>
      <c r="M10" s="53">
        <f>M11+M12+M16+M20+M21+M22+M25+M26</f>
        <v>4608220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4505846</v>
      </c>
      <c r="K12" s="53">
        <f>SUM(K13:K15)</f>
        <v>727240</v>
      </c>
      <c r="L12" s="53">
        <f>SUM(L13:L15)</f>
        <v>4044179</v>
      </c>
      <c r="M12" s="53">
        <f>SUM(M13:M15)</f>
        <v>1002802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356816</v>
      </c>
      <c r="K13" s="7">
        <v>97430</v>
      </c>
      <c r="L13" s="7">
        <v>382138</v>
      </c>
      <c r="M13" s="7">
        <v>67479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4149030</v>
      </c>
      <c r="K15" s="7">
        <v>629810</v>
      </c>
      <c r="L15" s="7">
        <v>3662041</v>
      </c>
      <c r="M15" s="7">
        <v>935323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3496129</v>
      </c>
      <c r="K16" s="53">
        <f>SUM(K17:K19)</f>
        <v>757543</v>
      </c>
      <c r="L16" s="53">
        <f>SUM(L17:L19)</f>
        <v>3675164</v>
      </c>
      <c r="M16" s="53">
        <f>SUM(M17:M19)</f>
        <v>804844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1865890</v>
      </c>
      <c r="K17" s="7">
        <v>446383</v>
      </c>
      <c r="L17" s="7">
        <v>1981704</v>
      </c>
      <c r="M17" s="7">
        <v>450293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1117155</v>
      </c>
      <c r="K18" s="7">
        <v>199984</v>
      </c>
      <c r="L18" s="7">
        <v>1154101</v>
      </c>
      <c r="M18" s="7">
        <v>236434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513084</v>
      </c>
      <c r="K19" s="7">
        <v>111176</v>
      </c>
      <c r="L19" s="7">
        <v>539359</v>
      </c>
      <c r="M19" s="7">
        <v>118117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5388910</v>
      </c>
      <c r="K20" s="7">
        <v>1359908</v>
      </c>
      <c r="L20" s="7">
        <v>5465109</v>
      </c>
      <c r="M20" s="7">
        <v>1368777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2011363</v>
      </c>
      <c r="K21" s="7">
        <v>759563</v>
      </c>
      <c r="L21" s="7">
        <v>2492550</v>
      </c>
      <c r="M21" s="7">
        <v>546418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36767</v>
      </c>
      <c r="K22" s="53">
        <f>SUM(K23:K24)</f>
        <v>36767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36767</v>
      </c>
      <c r="K24" s="7">
        <v>36767</v>
      </c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9915610</v>
      </c>
      <c r="K25" s="7">
        <v>9915610</v>
      </c>
      <c r="L25" s="7">
        <v>645690</v>
      </c>
      <c r="M25" s="7">
        <v>645690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239656</v>
      </c>
      <c r="K26" s="7"/>
      <c r="L26" s="7">
        <v>239689</v>
      </c>
      <c r="M26" s="7">
        <v>239689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643220</v>
      </c>
      <c r="K27" s="53">
        <f>SUM(K28:K32)</f>
        <v>348938</v>
      </c>
      <c r="L27" s="53">
        <f>SUM(L28:L32)</f>
        <v>93440</v>
      </c>
      <c r="M27" s="53">
        <f>SUM(M28:M32)</f>
        <v>88922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643220</v>
      </c>
      <c r="K29" s="7">
        <v>348938</v>
      </c>
      <c r="L29" s="7">
        <v>93440</v>
      </c>
      <c r="M29" s="7">
        <v>88922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748863</v>
      </c>
      <c r="K33" s="53">
        <f>SUM(K34:K37)</f>
        <v>19937</v>
      </c>
      <c r="L33" s="53">
        <f>SUM(L34:L37)</f>
        <v>486084</v>
      </c>
      <c r="M33" s="53">
        <f>SUM(M34:M37)</f>
        <v>229790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748863</v>
      </c>
      <c r="K35" s="7">
        <v>19937</v>
      </c>
      <c r="L35" s="7">
        <v>486084</v>
      </c>
      <c r="M35" s="7">
        <v>229790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54686875</v>
      </c>
      <c r="K42" s="53">
        <f>K7+K27+K38+K40</f>
        <v>8702651</v>
      </c>
      <c r="L42" s="53">
        <f>L7+L27+L38+L40</f>
        <v>63179424</v>
      </c>
      <c r="M42" s="53">
        <f>M7+M27+M38+M40</f>
        <v>9535090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26343144</v>
      </c>
      <c r="K43" s="53">
        <f>K10+K33+K39+K41</f>
        <v>13576568</v>
      </c>
      <c r="L43" s="53">
        <f>L10+L33+L39+L41</f>
        <v>17048465</v>
      </c>
      <c r="M43" s="53">
        <f>M10+M33+M39+M41</f>
        <v>4838010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28343731</v>
      </c>
      <c r="K44" s="53">
        <f>K42-K43</f>
        <v>-4873917</v>
      </c>
      <c r="L44" s="53">
        <f>L42-L43</f>
        <v>46130959</v>
      </c>
      <c r="M44" s="53">
        <f>M42-M43</f>
        <v>4697080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28343731</v>
      </c>
      <c r="K45" s="53">
        <f>IF(K42&gt;K43,K42-K43,0)</f>
        <v>0</v>
      </c>
      <c r="L45" s="53">
        <f>IF(L42&gt;L43,L42-L43,0)</f>
        <v>46130959</v>
      </c>
      <c r="M45" s="53">
        <f>IF(M42&gt;M43,M42-M43,0)</f>
        <v>4697080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4873917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5230235</v>
      </c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23113496</v>
      </c>
      <c r="K48" s="53">
        <f>K44-K47</f>
        <v>-4873917</v>
      </c>
      <c r="L48" s="53">
        <f>L44-L47</f>
        <v>46130959</v>
      </c>
      <c r="M48" s="53">
        <f>M44-M47</f>
        <v>4697080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23113496</v>
      </c>
      <c r="K49" s="53">
        <f>IF(K48&gt;0,K48,0)</f>
        <v>0</v>
      </c>
      <c r="L49" s="53">
        <f>IF(L48&gt;0,L48,0)</f>
        <v>46130959</v>
      </c>
      <c r="M49" s="53">
        <f>IF(M48&gt;0,M48,0)</f>
        <v>4697080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4873917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23113496</v>
      </c>
      <c r="K56" s="6">
        <v>-4873917</v>
      </c>
      <c r="L56" s="6">
        <v>46130959</v>
      </c>
      <c r="M56" s="6">
        <v>4697080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23113496</v>
      </c>
      <c r="K67" s="61">
        <f>K56+K66</f>
        <v>-4873917</v>
      </c>
      <c r="L67" s="61">
        <f>L56+L66</f>
        <v>46130959</v>
      </c>
      <c r="M67" s="61">
        <f>M56+M66</f>
        <v>4697080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28343731</v>
      </c>
      <c r="K7" s="7">
        <v>46130959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5388910</v>
      </c>
      <c r="K8" s="7">
        <v>5465108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943640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1261769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35938050</v>
      </c>
      <c r="K13" s="53">
        <f>SUM(K7:K12)</f>
        <v>51596067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726820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5638302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195263</v>
      </c>
      <c r="K16" s="7">
        <v>21631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239656</v>
      </c>
      <c r="K17" s="7">
        <v>239689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434919</v>
      </c>
      <c r="K18" s="53">
        <f>SUM(K14:K17)</f>
        <v>6626442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35503131</v>
      </c>
      <c r="K19" s="53">
        <f>IF(K13&gt;K18,K13-K18,0)</f>
        <v>44969625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500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475393</v>
      </c>
      <c r="K24" s="7">
        <v>93440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475893</v>
      </c>
      <c r="K27" s="53">
        <f>SUM(K22:K26)</f>
        <v>93440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2918606</v>
      </c>
      <c r="K28" s="7">
        <v>813123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10243757</v>
      </c>
      <c r="K30" s="7">
        <v>24106302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13162363</v>
      </c>
      <c r="K31" s="53">
        <f>SUM(K28:K30)</f>
        <v>24919425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12686470</v>
      </c>
      <c r="K33" s="53">
        <f>IF(K31&gt;K27,K31-K27,0)</f>
        <v>24825985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8952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8952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9995405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13676784</v>
      </c>
      <c r="K40" s="7">
        <v>16679005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1465744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23672189</v>
      </c>
      <c r="K44" s="53">
        <f>SUM(K39:K43)</f>
        <v>18144749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23672189</v>
      </c>
      <c r="K46" s="53">
        <f>IF(K44&gt;K38,K44-K38,0)</f>
        <v>18135797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2007843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855528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6261640</v>
      </c>
      <c r="K49" s="7">
        <v>5406112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2007843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855528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5406112</v>
      </c>
      <c r="K52" s="61">
        <f>K49+K50-K51</f>
        <v>7413955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0" sqref="A10:H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42736</v>
      </c>
      <c r="F2" s="43" t="s">
        <v>250</v>
      </c>
      <c r="G2" s="285">
        <v>43100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124521087</v>
      </c>
      <c r="K5" s="45">
        <v>128077553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61353457</v>
      </c>
      <c r="K6" s="46">
        <v>61353457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2289896</v>
      </c>
      <c r="K7" s="46">
        <v>2289896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17985994</v>
      </c>
      <c r="K8" s="46">
        <v>20864019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23113496</v>
      </c>
      <c r="K9" s="46">
        <v>46130959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229263930</v>
      </c>
      <c r="K14" s="79">
        <f>SUM(K5:K13)</f>
        <v>258715884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perina</cp:lastModifiedBy>
  <cp:lastPrinted>2018-02-23T11:38:50Z</cp:lastPrinted>
  <dcterms:created xsi:type="dcterms:W3CDTF">2008-10-17T11:51:54Z</dcterms:created>
  <dcterms:modified xsi:type="dcterms:W3CDTF">2018-02-23T12:18:37Z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